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95" windowHeight="11250" firstSheet="2" activeTab="14"/>
  </bookViews>
  <sheets>
    <sheet name="Tabelle1" sheetId="1" r:id="rId1"/>
    <sheet name="Tabelle2" sheetId="2" r:id="rId2"/>
    <sheet name="W 8-9" sheetId="3" r:id="rId3"/>
    <sheet name="W 10-11" sheetId="4" r:id="rId4"/>
    <sheet name="W 12" sheetId="5" r:id="rId5"/>
    <sheet name="W 13" sheetId="6" r:id="rId6"/>
    <sheet name="W 14-15" sheetId="7" r:id="rId7"/>
    <sheet name="W 16-17" sheetId="8" r:id="rId8"/>
    <sheet name="W 18-29" sheetId="9" r:id="rId9"/>
    <sheet name="M 8-9" sheetId="10" r:id="rId10"/>
    <sheet name="M 10-11" sheetId="11" r:id="rId11"/>
    <sheet name="M 12" sheetId="12" r:id="rId12"/>
    <sheet name="M 13" sheetId="13" r:id="rId13"/>
    <sheet name="M 14-15" sheetId="14" r:id="rId14"/>
    <sheet name="M 16-17" sheetId="15" r:id="rId15"/>
    <sheet name="M 18-29" sheetId="16" r:id="rId16"/>
  </sheets>
  <definedNames/>
  <calcPr fullCalcOnLoad="1"/>
</workbook>
</file>

<file path=xl/sharedStrings.xml><?xml version="1.0" encoding="utf-8"?>
<sst xmlns="http://schemas.openxmlformats.org/spreadsheetml/2006/main" count="599" uniqueCount="49">
  <si>
    <t xml:space="preserve">      Deutsches Sportabzeichen</t>
  </si>
  <si>
    <t>Bitte in Blockschrift</t>
  </si>
  <si>
    <r>
      <t xml:space="preserve">                              </t>
    </r>
    <r>
      <rPr>
        <sz val="8"/>
        <rFont val="Arial"/>
        <family val="2"/>
      </rPr>
      <t xml:space="preserve">   I www</t>
    </r>
    <r>
      <rPr>
        <sz val="8"/>
        <rFont val="Arial"/>
        <family val="0"/>
      </rPr>
      <t>.deutsches-sportabzeichen.de I</t>
    </r>
  </si>
  <si>
    <t>Sportabzeichen-Gruppen-Prüfung</t>
  </si>
  <si>
    <t>Jahr der Prüfung</t>
  </si>
  <si>
    <t>Geburtsdatum, (Tag,Monat,Jahr)</t>
  </si>
  <si>
    <t>Abzeichenart</t>
  </si>
  <si>
    <t>bisher beurkundete Prüfungen</t>
  </si>
  <si>
    <t>Ziffer der Übung</t>
  </si>
  <si>
    <t>w=weiblich, m=männlich</t>
  </si>
  <si>
    <t>1= Hoch   2=Weit   3=Stand  weit   4=Bock, Pferd/  Kasten-  sprung</t>
  </si>
  <si>
    <t>1=50m Schw.  2=200m   Schw.</t>
  </si>
  <si>
    <t>Teilnehmer/in (Vorname und Name, möglichst nach Geschlecht und Jahrgang ordnen)</t>
  </si>
  <si>
    <r>
      <t xml:space="preserve">Gruppe 2 </t>
    </r>
    <r>
      <rPr>
        <sz val="5"/>
        <rFont val="Arial"/>
        <family val="2"/>
      </rPr>
      <t>(Leistung                                eintragen)</t>
    </r>
  </si>
  <si>
    <t>1=50m              2=75m-Lauf                 3=100m-Lauf         4=400m-Lauf               5=1000m-Lauf             6=300m-Inline-Skating              7=500m-Inline-Skating                          8=300m-Rad fahren               9=500m-Rad fahren</t>
  </si>
  <si>
    <t>1=Kugel                    2=Steinstoß                       3=Schlagball                            4=Wurfball    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</si>
  <si>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11=500m-Inline-Skating              12=10000m-Inline-Skating                13=Ski</t>
  </si>
  <si>
    <t xml:space="preserve">(nur von  Verleihungsstelle   ausfüllen)                                                                                                                                Urkunden-Nr.                                                     </t>
  </si>
  <si>
    <t>Bestätigung:  Prüfer/in (Name):</t>
  </si>
  <si>
    <t>Prüfernr.:</t>
  </si>
  <si>
    <t>Ort:</t>
  </si>
  <si>
    <t>Unterschrift:</t>
  </si>
  <si>
    <t>Datum:</t>
  </si>
  <si>
    <t>Stempel: LSB/KSB/SSB-Beauftragter/Schule/BW-Dienstsiegel        Unterschrift: LSB/KSB/SSB-Beauftragter/Stützpunktleiter</t>
  </si>
  <si>
    <t>Erläuterungen: Auf diesem Zettel können die Ergebnisse mehrerer Personen erfasst werden; die Ordnungsmäßigkeit dergenannten Leistungen gemäß den Verleihungsbedingungen für das Deutsche Sportabzeichen                                            wird unten von einem/r Prüfer/in bestätigt. Die Leistungen sollten ggf. in die offiziellen Prüfkarten übertragen werden.</t>
  </si>
  <si>
    <t>Bei wiederholter erfolgreicher Prüfung ist immer die letzte bestätigte Urkunde bzw. Prüfkarte des/der jeweiligen Bewerbers/Bewerberin beizulegen !</t>
  </si>
  <si>
    <t>Anm.: * hier ist bei jeder Person die entsprechende Ziffer wie folgt einzutragen: 1 = Bronze, 2 = Silber, 3 = Gold, 4 = Wiederholung ohne Abzeichen (Erwachsene), mit Abzeichen (Kinder + Jugendliche), 5 = Gold mit Zahl</t>
  </si>
  <si>
    <t xml:space="preserve">                                     Original</t>
  </si>
  <si>
    <t xml:space="preserve">Name </t>
  </si>
  <si>
    <t>Vorname</t>
  </si>
  <si>
    <t xml:space="preserve">  Für Schule             / Verein           / Einheit               (mit Ortsname):</t>
  </si>
  <si>
    <r>
      <t xml:space="preserve">Gruppe 1 </t>
    </r>
    <r>
      <rPr>
        <sz val="5"/>
        <rFont val="Arial"/>
        <family val="2"/>
      </rPr>
      <t>(Leistung   eintragen)</t>
    </r>
  </si>
  <si>
    <r>
      <t xml:space="preserve">Gruppe 3           </t>
    </r>
    <r>
      <rPr>
        <sz val="5"/>
        <rFont val="Arial"/>
        <family val="2"/>
      </rPr>
      <t>(Leistung   eintragen)</t>
    </r>
  </si>
  <si>
    <r>
      <t xml:space="preserve">Gruppe 4           </t>
    </r>
    <r>
      <rPr>
        <sz val="5"/>
        <rFont val="Arial"/>
        <family val="2"/>
      </rPr>
      <t>(Leistung   eintragen)</t>
    </r>
  </si>
  <si>
    <r>
      <t xml:space="preserve">Gruppe 5       </t>
    </r>
    <r>
      <rPr>
        <sz val="5"/>
        <rFont val="Arial"/>
        <family val="2"/>
      </rPr>
      <t>(Leistung   eintragen)</t>
    </r>
  </si>
  <si>
    <t>zu erreichende Werte</t>
  </si>
  <si>
    <t>1=Kugel    3 kg                2=Steinstoß                       3=Schlagball 80g                          4=Wurfball   200g 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</si>
  <si>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11=500m-Inline-Skating              12=10000m-Inline-Skating                13=Ski    5km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</si>
  <si>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11=5000m-Inline-Skating              12=10000m-Inline-Skating                13=Ski    5km</t>
  </si>
  <si>
    <t>1=Kugel    4 kg                2=Steinstoß                       3=Schlagball 80g                          4=Wurfball   200g                          5=Schleuderball                        6=Medizinball                7=100m-Schwimmen                 8=Gerätturnen</t>
  </si>
  <si>
    <t>1=Kugel                    2=Steinstoß                       3=Schlagball   80g                        4=Wurfball   200g 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</si>
  <si>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                 9=600m-Schw.              10=1000m-Schw.                11=5000m-Inline-Skating              12=10000m-Inline-Skating                13=Ski</t>
  </si>
  <si>
    <t>1=Kugel                    2=Steinstoß                       3=Schlagball  80g                         4=Wurfball    200g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</si>
  <si>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10              9=600m-Schw.              10=1000m-Schw.                11=5000m-Inline-Skating              12=10000m-Inline-Skating                13=Ski  5 km</t>
  </si>
  <si>
    <t>1=800m-Lauf                    2=1000m-Lauf                         3=2000m-Lauf                     4=3000m-Lauf                       5=5000m-Lauf                6=Wandern                         7=Nordicwalking                     8=Rad fahren 10              9=600m-Schw.              10=1000m-Schw.                11=5000m-Inline-Skating              12=10000m-Inline-Skating                13=Ski  8 km</t>
  </si>
  <si>
    <t>1=Kugel    5 kg                2=Steinstoß                       3=Schlagball 80g                          4=Wurfball   200g                          5=Schleuderball                        6=Medizinball                7=100m-Schwimmen                 8=Gerätturnen</t>
  </si>
  <si>
    <t>1=800m-Lauf                    2=1000m-Lauf                         3=2000m-Lauf                     4=3000m-Lauf                       5=5000m-Lauf                6=Wandern                         7=Nordicwalking                     8=Rad fahren 10              9=600m-Schw.              10=1000m-Schw.                11=5000m-Inline-Skating              12=10000m-Inline-Skating                13=Ski  10 km</t>
  </si>
  <si>
    <t>1=800m-Lauf                    2=1000m-Lauf                         3=2000m-Lauf                     4=3000m-Lauf                       5=5000m-Lauf                6=Wandern                         7=Nordicwalking                     8=Rad fahren 20            9=600m-Schw.              10=1000m-Schw.                11=5000m-Inline-Skating              12=10000m-Inline-Skating                13=Ski  15 km</t>
  </si>
  <si>
    <t>1=Kugel  6/7,2 5kg                2=Steinstoß 15kg                    3=Schlagball 80g                          4=Wurfball   200g                          5=Schleuderball                        6=Medizinball                7=100m-Schwimmen                 8=Gerätturnen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</si>
</sst>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textRotation="90"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4" borderId="13" xfId="0" applyFont="1" applyFill="1" applyBorder="1" applyAlignment="1">
      <alignment horizontal="center" vertical="top"/>
    </xf>
    <xf numFmtId="0" fontId="0" fillId="34" borderId="13" xfId="0" applyFill="1" applyBorder="1" applyAlignment="1">
      <alignment horizontal="center" vertical="top"/>
    </xf>
    <xf numFmtId="2" fontId="0" fillId="34" borderId="13" xfId="0" applyNumberFormat="1" applyFill="1" applyBorder="1" applyAlignment="1">
      <alignment horizontal="center" vertical="top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2" fontId="0" fillId="0" borderId="13" xfId="0" applyNumberFormat="1" applyBorder="1" applyAlignment="1" applyProtection="1">
      <alignment horizontal="center" vertical="top"/>
      <protection locked="0"/>
    </xf>
    <xf numFmtId="0" fontId="0" fillId="34" borderId="13" xfId="0" applyFill="1" applyBorder="1" applyAlignment="1" applyProtection="1">
      <alignment horizontal="center" vertical="top"/>
      <protection locked="0"/>
    </xf>
    <xf numFmtId="0" fontId="0" fillId="34" borderId="13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textRotation="90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wrapText="1" shrinkToFi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1" defaultTableStyle="TableStyleMedium9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809625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26</xdr:row>
      <xdr:rowOff>114300</xdr:rowOff>
    </xdr:from>
    <xdr:to>
      <xdr:col>2</xdr:col>
      <xdr:colOff>781050</xdr:colOff>
      <xdr:row>29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56272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27</xdr:row>
      <xdr:rowOff>9525</xdr:rowOff>
    </xdr:from>
    <xdr:to>
      <xdr:col>10</xdr:col>
      <xdr:colOff>323850</xdr:colOff>
      <xdr:row>29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6619875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27</xdr:row>
      <xdr:rowOff>9525</xdr:rowOff>
    </xdr:from>
    <xdr:to>
      <xdr:col>16</xdr:col>
      <xdr:colOff>323850</xdr:colOff>
      <xdr:row>29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6619875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0</xdr:row>
      <xdr:rowOff>47625</xdr:rowOff>
    </xdr:from>
    <xdr:to>
      <xdr:col>14</xdr:col>
      <xdr:colOff>485775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4762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9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10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26</xdr:row>
      <xdr:rowOff>152400</xdr:rowOff>
    </xdr:from>
    <xdr:to>
      <xdr:col>2</xdr:col>
      <xdr:colOff>314325</xdr:colOff>
      <xdr:row>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66008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27</xdr:row>
      <xdr:rowOff>28575</xdr:rowOff>
    </xdr:from>
    <xdr:to>
      <xdr:col>10</xdr:col>
      <xdr:colOff>114300</xdr:colOff>
      <xdr:row>29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6638925"/>
          <a:ext cx="1514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26</xdr:row>
      <xdr:rowOff>142875</xdr:rowOff>
    </xdr:from>
    <xdr:to>
      <xdr:col>17</xdr:col>
      <xdr:colOff>9525</xdr:colOff>
      <xdr:row>29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6591300"/>
          <a:ext cx="1685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0</xdr:row>
      <xdr:rowOff>47625</xdr:rowOff>
    </xdr:from>
    <xdr:to>
      <xdr:col>16</xdr:col>
      <xdr:colOff>66675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47625"/>
          <a:ext cx="1276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26</xdr:row>
      <xdr:rowOff>85725</xdr:rowOff>
    </xdr:from>
    <xdr:to>
      <xdr:col>2</xdr:col>
      <xdr:colOff>571500</xdr:colOff>
      <xdr:row>29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534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26</xdr:row>
      <xdr:rowOff>152400</xdr:rowOff>
    </xdr:from>
    <xdr:to>
      <xdr:col>10</xdr:col>
      <xdr:colOff>123825</xdr:colOff>
      <xdr:row>29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6600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66675</xdr:rowOff>
    </xdr:from>
    <xdr:to>
      <xdr:col>16</xdr:col>
      <xdr:colOff>609600</xdr:colOff>
      <xdr:row>29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6515100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609600</xdr:colOff>
      <xdr:row>0</xdr:row>
      <xdr:rowOff>47625</xdr:rowOff>
    </xdr:from>
    <xdr:to>
      <xdr:col>15</xdr:col>
      <xdr:colOff>142875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67450" y="47625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409575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143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26</xdr:row>
      <xdr:rowOff>123825</xdr:rowOff>
    </xdr:from>
    <xdr:to>
      <xdr:col>9</xdr:col>
      <xdr:colOff>76200</xdr:colOff>
      <xdr:row>29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6572250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104775</xdr:rowOff>
    </xdr:from>
    <xdr:to>
      <xdr:col>17</xdr:col>
      <xdr:colOff>76200</xdr:colOff>
      <xdr:row>29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6553200"/>
          <a:ext cx="1724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47625</xdr:rowOff>
    </xdr:from>
    <xdr:to>
      <xdr:col>16</xdr:col>
      <xdr:colOff>123825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7625"/>
          <a:ext cx="1419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333375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26</xdr:row>
      <xdr:rowOff>123825</xdr:rowOff>
    </xdr:from>
    <xdr:to>
      <xdr:col>9</xdr:col>
      <xdr:colOff>104775</xdr:colOff>
      <xdr:row>29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657225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26</xdr:row>
      <xdr:rowOff>114300</xdr:rowOff>
    </xdr:from>
    <xdr:to>
      <xdr:col>17</xdr:col>
      <xdr:colOff>47625</xdr:colOff>
      <xdr:row>29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6562725"/>
          <a:ext cx="166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0</xdr:row>
      <xdr:rowOff>47625</xdr:rowOff>
    </xdr:from>
    <xdr:to>
      <xdr:col>16</xdr:col>
      <xdr:colOff>142875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47625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390525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26</xdr:row>
      <xdr:rowOff>123825</xdr:rowOff>
    </xdr:from>
    <xdr:to>
      <xdr:col>9</xdr:col>
      <xdr:colOff>76200</xdr:colOff>
      <xdr:row>29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6572250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26</xdr:row>
      <xdr:rowOff>114300</xdr:rowOff>
    </xdr:from>
    <xdr:to>
      <xdr:col>16</xdr:col>
      <xdr:colOff>561975</xdr:colOff>
      <xdr:row>29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6562725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38100</xdr:rowOff>
    </xdr:from>
    <xdr:to>
      <xdr:col>16</xdr:col>
      <xdr:colOff>9525</xdr:colOff>
      <xdr:row>1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381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438150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171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26</xdr:row>
      <xdr:rowOff>123825</xdr:rowOff>
    </xdr:from>
    <xdr:to>
      <xdr:col>9</xdr:col>
      <xdr:colOff>152400</xdr:colOff>
      <xdr:row>29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6572250"/>
          <a:ext cx="1485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26</xdr:row>
      <xdr:rowOff>114300</xdr:rowOff>
    </xdr:from>
    <xdr:to>
      <xdr:col>16</xdr:col>
      <xdr:colOff>561975</xdr:colOff>
      <xdr:row>29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6562725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28575</xdr:rowOff>
    </xdr:from>
    <xdr:to>
      <xdr:col>16</xdr:col>
      <xdr:colOff>180975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28575"/>
          <a:ext cx="1276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514350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247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26</xdr:row>
      <xdr:rowOff>152400</xdr:rowOff>
    </xdr:from>
    <xdr:to>
      <xdr:col>10</xdr:col>
      <xdr:colOff>238125</xdr:colOff>
      <xdr:row>29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66008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26</xdr:row>
      <xdr:rowOff>123825</xdr:rowOff>
    </xdr:from>
    <xdr:to>
      <xdr:col>16</xdr:col>
      <xdr:colOff>457200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6572250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76200</xdr:rowOff>
    </xdr:from>
    <xdr:to>
      <xdr:col>16</xdr:col>
      <xdr:colOff>247650</xdr:colOff>
      <xdr:row>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76200"/>
          <a:ext cx="1209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3</xdr:col>
      <xdr:colOff>685800</xdr:colOff>
      <xdr:row>23</xdr:row>
      <xdr:rowOff>133350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2971800" cy="3209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6</xdr:col>
      <xdr:colOff>466725</xdr:colOff>
      <xdr:row>12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800225" cy="1943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14</xdr:row>
      <xdr:rowOff>133350</xdr:rowOff>
    </xdr:from>
    <xdr:to>
      <xdr:col>6</xdr:col>
      <xdr:colOff>495300</xdr:colOff>
      <xdr:row>26</xdr:row>
      <xdr:rowOff>57150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400300"/>
          <a:ext cx="172402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466725</xdr:colOff>
      <xdr:row>24</xdr:row>
      <xdr:rowOff>19050</xdr:rowOff>
    </xdr:from>
    <xdr:to>
      <xdr:col>3</xdr:col>
      <xdr:colOff>266700</xdr:colOff>
      <xdr:row>38</xdr:row>
      <xdr:rowOff>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5250"/>
          <a:ext cx="20859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114300</xdr:rowOff>
    </xdr:from>
    <xdr:to>
      <xdr:col>2</xdr:col>
      <xdr:colOff>295275</xdr:colOff>
      <xdr:row>30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7246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27</xdr:row>
      <xdr:rowOff>114300</xdr:rowOff>
    </xdr:from>
    <xdr:to>
      <xdr:col>10</xdr:col>
      <xdr:colOff>495300</xdr:colOff>
      <xdr:row>30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6724650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28</xdr:row>
      <xdr:rowOff>9525</xdr:rowOff>
    </xdr:from>
    <xdr:to>
      <xdr:col>17</xdr:col>
      <xdr:colOff>200025</xdr:colOff>
      <xdr:row>30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6781800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0</xdr:row>
      <xdr:rowOff>47625</xdr:rowOff>
    </xdr:from>
    <xdr:to>
      <xdr:col>16</xdr:col>
      <xdr:colOff>142875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47625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457200</xdr:colOff>
      <xdr:row>30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47625</xdr:rowOff>
    </xdr:from>
    <xdr:to>
      <xdr:col>9</xdr:col>
      <xdr:colOff>190500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65797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27</xdr:row>
      <xdr:rowOff>57150</xdr:rowOff>
    </xdr:from>
    <xdr:to>
      <xdr:col>16</xdr:col>
      <xdr:colOff>666750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6667500"/>
          <a:ext cx="1609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57150</xdr:rowOff>
    </xdr:from>
    <xdr:to>
      <xdr:col>15</xdr:col>
      <xdr:colOff>200025</xdr:colOff>
      <xdr:row>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5715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333375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26</xdr:row>
      <xdr:rowOff>142875</xdr:rowOff>
    </xdr:from>
    <xdr:to>
      <xdr:col>10</xdr:col>
      <xdr:colOff>361950</xdr:colOff>
      <xdr:row>29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6591300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133350</xdr:rowOff>
    </xdr:from>
    <xdr:to>
      <xdr:col>16</xdr:col>
      <xdr:colOff>561975</xdr:colOff>
      <xdr:row>29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6581775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47625</xdr:rowOff>
    </xdr:from>
    <xdr:to>
      <xdr:col>16</xdr:col>
      <xdr:colOff>0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762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26</xdr:row>
      <xdr:rowOff>123825</xdr:rowOff>
    </xdr:from>
    <xdr:to>
      <xdr:col>2</xdr:col>
      <xdr:colOff>352425</xdr:colOff>
      <xdr:row>28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6572250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26</xdr:row>
      <xdr:rowOff>133350</xdr:rowOff>
    </xdr:from>
    <xdr:to>
      <xdr:col>9</xdr:col>
      <xdr:colOff>161925</xdr:colOff>
      <xdr:row>28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658177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114300</xdr:rowOff>
    </xdr:from>
    <xdr:to>
      <xdr:col>16</xdr:col>
      <xdr:colOff>552450</xdr:colOff>
      <xdr:row>28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6562725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47625</xdr:rowOff>
    </xdr:from>
    <xdr:to>
      <xdr:col>15</xdr:col>
      <xdr:colOff>209550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762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26</xdr:row>
      <xdr:rowOff>123825</xdr:rowOff>
    </xdr:from>
    <xdr:to>
      <xdr:col>2</xdr:col>
      <xdr:colOff>600075</xdr:colOff>
      <xdr:row>28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65722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26</xdr:row>
      <xdr:rowOff>133350</xdr:rowOff>
    </xdr:from>
    <xdr:to>
      <xdr:col>10</xdr:col>
      <xdr:colOff>142875</xdr:colOff>
      <xdr:row>28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6581775"/>
          <a:ext cx="1362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114300</xdr:rowOff>
    </xdr:from>
    <xdr:to>
      <xdr:col>16</xdr:col>
      <xdr:colOff>609600</xdr:colOff>
      <xdr:row>28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6562725"/>
          <a:ext cx="1495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47625</xdr:rowOff>
    </xdr:from>
    <xdr:to>
      <xdr:col>16</xdr:col>
      <xdr:colOff>38100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76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26</xdr:row>
      <xdr:rowOff>123825</xdr:rowOff>
    </xdr:from>
    <xdr:to>
      <xdr:col>2</xdr:col>
      <xdr:colOff>409575</xdr:colOff>
      <xdr:row>28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6572250"/>
          <a:ext cx="1114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26</xdr:row>
      <xdr:rowOff>104775</xdr:rowOff>
    </xdr:from>
    <xdr:to>
      <xdr:col>10</xdr:col>
      <xdr:colOff>228600</xdr:colOff>
      <xdr:row>28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6553200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114300</xdr:rowOff>
    </xdr:from>
    <xdr:to>
      <xdr:col>16</xdr:col>
      <xdr:colOff>371475</xdr:colOff>
      <xdr:row>28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65627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571500</xdr:colOff>
      <xdr:row>0</xdr:row>
      <xdr:rowOff>47625</xdr:rowOff>
    </xdr:from>
    <xdr:to>
      <xdr:col>16</xdr:col>
      <xdr:colOff>38100</xdr:colOff>
      <xdr:row>1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4762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762000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20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47625</xdr:rowOff>
    </xdr:from>
    <xdr:to>
      <xdr:col>2</xdr:col>
      <xdr:colOff>400050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6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28575</xdr:rowOff>
    </xdr:from>
    <xdr:to>
      <xdr:col>2</xdr:col>
      <xdr:colOff>628650</xdr:colOff>
      <xdr:row>29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6638925"/>
          <a:ext cx="1362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26</xdr:row>
      <xdr:rowOff>123825</xdr:rowOff>
    </xdr:from>
    <xdr:to>
      <xdr:col>10</xdr:col>
      <xdr:colOff>190500</xdr:colOff>
      <xdr:row>29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6572250"/>
          <a:ext cx="1609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26</xdr:row>
      <xdr:rowOff>123825</xdr:rowOff>
    </xdr:from>
    <xdr:to>
      <xdr:col>16</xdr:col>
      <xdr:colOff>504825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6572250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76200</xdr:rowOff>
    </xdr:from>
    <xdr:to>
      <xdr:col>16</xdr:col>
      <xdr:colOff>238125</xdr:colOff>
      <xdr:row>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76200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5</xdr:row>
      <xdr:rowOff>57150</xdr:rowOff>
    </xdr:from>
    <xdr:to>
      <xdr:col>1</xdr:col>
      <xdr:colOff>657225</xdr:colOff>
      <xdr:row>5</xdr:row>
      <xdr:rowOff>161925</xdr:rowOff>
    </xdr:to>
    <xdr:sp>
      <xdr:nvSpPr>
        <xdr:cNvPr id="7" name="Rechteck 7"/>
        <xdr:cNvSpPr>
          <a:spLocks/>
        </xdr:cNvSpPr>
      </xdr:nvSpPr>
      <xdr:spPr>
        <a:xfrm>
          <a:off x="8001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66675</xdr:rowOff>
    </xdr:from>
    <xdr:to>
      <xdr:col>2</xdr:col>
      <xdr:colOff>142875</xdr:colOff>
      <xdr:row>5</xdr:row>
      <xdr:rowOff>171450</xdr:rowOff>
    </xdr:to>
    <xdr:sp>
      <xdr:nvSpPr>
        <xdr:cNvPr id="8" name="Rechteck 8"/>
        <xdr:cNvSpPr>
          <a:spLocks/>
        </xdr:cNvSpPr>
      </xdr:nvSpPr>
      <xdr:spPr>
        <a:xfrm flipV="1">
          <a:off x="1524000" y="923925"/>
          <a:ext cx="11430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57150</xdr:rowOff>
    </xdr:from>
    <xdr:to>
      <xdr:col>2</xdr:col>
      <xdr:colOff>914400</xdr:colOff>
      <xdr:row>5</xdr:row>
      <xdr:rowOff>161925</xdr:rowOff>
    </xdr:to>
    <xdr:sp>
      <xdr:nvSpPr>
        <xdr:cNvPr id="9" name="Rechteck 9"/>
        <xdr:cNvSpPr>
          <a:spLocks/>
        </xdr:cNvSpPr>
      </xdr:nvSpPr>
      <xdr:spPr>
        <a:xfrm>
          <a:off x="2286000" y="914400"/>
          <a:ext cx="123825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:IV16384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15</v>
      </c>
      <c r="P12" s="15" t="s">
        <v>8</v>
      </c>
      <c r="Q12" s="21" t="s">
        <v>16</v>
      </c>
      <c r="R12" s="53"/>
    </row>
    <row r="13" spans="1:18" ht="12.75">
      <c r="A13" s="22">
        <v>1</v>
      </c>
      <c r="B13" s="24"/>
      <c r="C13" s="24"/>
      <c r="D13" s="25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2.75">
      <c r="A14" s="22">
        <v>2</v>
      </c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>
      <c r="A15" s="22">
        <v>3</v>
      </c>
      <c r="B15" s="24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22">
        <v>4</v>
      </c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20" ht="12.75">
      <c r="A17" s="22">
        <v>5</v>
      </c>
      <c r="B17" s="24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T17" s="4"/>
    </row>
    <row r="18" spans="1:20" ht="12.75">
      <c r="A18" s="22">
        <v>6</v>
      </c>
      <c r="B18" s="24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T18" s="4"/>
    </row>
    <row r="19" spans="1:18" ht="12.75">
      <c r="A19" s="22">
        <v>7</v>
      </c>
      <c r="B19" s="24"/>
      <c r="C19" s="24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>
      <c r="A20" s="22">
        <v>8</v>
      </c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2.75">
      <c r="A21" s="22">
        <v>9</v>
      </c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2.75">
      <c r="A22" s="22">
        <v>10</v>
      </c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24" customHeight="1">
      <c r="A23" s="17"/>
      <c r="B23" s="55" t="s">
        <v>18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3" t="s">
        <v>23</v>
      </c>
      <c r="O23" s="54"/>
      <c r="P23" s="54"/>
      <c r="Q23" s="54"/>
      <c r="R23" s="54"/>
    </row>
    <row r="24" spans="1:18" s="10" customFormat="1" ht="24.75" customHeight="1">
      <c r="A24" s="23"/>
      <c r="B24" s="56" t="s">
        <v>19</v>
      </c>
      <c r="C24" s="57"/>
      <c r="D24" s="57"/>
      <c r="E24" s="57"/>
      <c r="F24" s="56" t="s">
        <v>20</v>
      </c>
      <c r="G24" s="57"/>
      <c r="H24" s="57"/>
      <c r="I24" s="57"/>
      <c r="J24" s="57"/>
      <c r="K24" s="57"/>
      <c r="L24" s="57"/>
      <c r="M24" s="57"/>
      <c r="N24" s="54"/>
      <c r="O24" s="54"/>
      <c r="P24" s="54"/>
      <c r="Q24" s="54"/>
      <c r="R24" s="54"/>
    </row>
    <row r="25" spans="1:18" s="10" customFormat="1" ht="25.5" customHeight="1">
      <c r="A25" s="23"/>
      <c r="B25" s="56" t="s">
        <v>21</v>
      </c>
      <c r="C25" s="57"/>
      <c r="D25" s="57"/>
      <c r="E25" s="57"/>
      <c r="F25" s="57"/>
      <c r="G25" s="57"/>
      <c r="H25" s="57"/>
      <c r="I25" s="56" t="s">
        <v>22</v>
      </c>
      <c r="J25" s="57"/>
      <c r="K25" s="57"/>
      <c r="L25" s="57"/>
      <c r="M25" s="57"/>
      <c r="N25" s="54"/>
      <c r="O25" s="54"/>
      <c r="P25" s="54"/>
      <c r="Q25" s="54"/>
      <c r="R25" s="54"/>
    </row>
    <row r="26" ht="12.75">
      <c r="N26" s="7"/>
    </row>
  </sheetData>
  <sheetProtection/>
  <mergeCells count="28">
    <mergeCell ref="B10:C11"/>
    <mergeCell ref="J10:K11"/>
    <mergeCell ref="L10:M11"/>
    <mergeCell ref="N10:O11"/>
    <mergeCell ref="P10:Q11"/>
    <mergeCell ref="R10:R12"/>
    <mergeCell ref="N23:R25"/>
    <mergeCell ref="B23:M23"/>
    <mergeCell ref="B24:E24"/>
    <mergeCell ref="B25:H25"/>
    <mergeCell ref="F24:M24"/>
    <mergeCell ref="I25:M25"/>
    <mergeCell ref="A6:E6"/>
    <mergeCell ref="F6:P6"/>
    <mergeCell ref="A5:E5"/>
    <mergeCell ref="F5:P5"/>
    <mergeCell ref="Q5:R5"/>
    <mergeCell ref="Q6:R6"/>
    <mergeCell ref="A10:A11"/>
    <mergeCell ref="Q8:R9"/>
    <mergeCell ref="A7:P7"/>
    <mergeCell ref="A8:P8"/>
    <mergeCell ref="Q7:R7"/>
    <mergeCell ref="D10:D12"/>
    <mergeCell ref="E10:E12"/>
    <mergeCell ref="F10:F12"/>
    <mergeCell ref="G10:G12"/>
    <mergeCell ref="H10:I11"/>
  </mergeCells>
  <printOptions/>
  <pageMargins left="0.7874015748031497" right="0.3937007874015748" top="0" bottom="0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U19" sqref="U19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15</v>
      </c>
      <c r="P12" s="15" t="s">
        <v>8</v>
      </c>
      <c r="Q12" s="21" t="s">
        <v>16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3</v>
      </c>
      <c r="I23" s="29" t="str">
        <f>IF(H23=1,"gekonnt","n. mögl.")</f>
        <v>n. mögl.</v>
      </c>
      <c r="J23" s="35">
        <v>1</v>
      </c>
      <c r="K23" s="30" t="str">
        <f>IF(J23=1,"0,75m",IF(J23=2,"2,40m",IF(J23=3,"n. mögl.",IF(J23=4,"gekonnt",IF(J23=5,"gekonnt","n. mögl.")))))</f>
        <v>0,75m</v>
      </c>
      <c r="L23" s="34">
        <v>7</v>
      </c>
      <c r="M23" s="29" t="str">
        <f>IF(L23=1,"10,3 sec",IF(L23=7,"2:00 min","n. mögl."))</f>
        <v>2:00 min</v>
      </c>
      <c r="N23" s="34">
        <v>7</v>
      </c>
      <c r="O23" s="30" t="str">
        <f>IF(N23=3,"17,00 m",IF(N23=7,"3:00 min","n. mögl."))</f>
        <v>3:00 min</v>
      </c>
      <c r="P23" s="34">
        <v>13</v>
      </c>
      <c r="Q23" s="29" t="str">
        <f>IF(P23=1,"4:50 min",IF(P23=2,"6:00 min",IF(P23=8,"25:00 min",IF(P23=13,"4 km","n. mögl."))))</f>
        <v>4 km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N24" sqref="N24:R26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40</v>
      </c>
      <c r="P12" s="15" t="s">
        <v>8</v>
      </c>
      <c r="Q12" s="21" t="s">
        <v>41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IF(J23=1,"0,85 m",IF(J23=2,"2,60 m",IF(J23=3,"n. mögl.",IF(J23=4,"gekonnt",IF(J23=5,"gekonnt","n. mögl.")))))</f>
        <v>0,85 m</v>
      </c>
      <c r="L23" s="34">
        <v>8</v>
      </c>
      <c r="M23" s="29" t="str">
        <f>IF(L23=1,"9,9 sec",IF(L23=7,"1:48 min","n. mögl."))</f>
        <v>n. mögl.</v>
      </c>
      <c r="N23" s="34">
        <v>8</v>
      </c>
      <c r="O23" s="30" t="str">
        <f>IF(N23=3,"20,00 m",IF(N23=4,"18,00 m",IF(N23=7,"2:45 min",IF(N23=4,"18,00 m",IF(N23=8,"gekonnt","n.mögl.")))))</f>
        <v>gekonnt</v>
      </c>
      <c r="P23" s="34">
        <v>13</v>
      </c>
      <c r="Q23" s="29" t="str">
        <f>IF(P23=1,"4:30 min",IF(P23=2,"5:40 min",IF(P23=11,"27:00 min",IF(P23=8,"40:00 min",IF(P23=13,"4 km","n. mögl.")))))</f>
        <v>4 km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937007874015748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36</v>
      </c>
      <c r="P12" s="15" t="s">
        <v>8</v>
      </c>
      <c r="Q12" s="21" t="s">
        <v>41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3</v>
      </c>
      <c r="I23" s="29" t="str">
        <f>IF(H23=1,"gekonnt","n. mögl.")</f>
        <v>n. mögl.</v>
      </c>
      <c r="J23" s="35">
        <v>1</v>
      </c>
      <c r="K23" s="30" t="str">
        <f>IF(J23=1,"1,00 m",IF(J23=2,"3,00m",IF(J23=3,"n. mögl.",IF(J23=4,"gekonnt",IF(J23=5,"gekonnt","n. mögl.")))))</f>
        <v>1,00 m</v>
      </c>
      <c r="L23" s="34">
        <v>8</v>
      </c>
      <c r="M23" s="29" t="str">
        <f>IF(L23=1,"9,2 sec",IF(L23=2,"12,7 sec",IF(L23=7,"1:38 min","n. mögl.")))</f>
        <v>n. mögl.</v>
      </c>
      <c r="N23" s="34">
        <v>3</v>
      </c>
      <c r="O23" s="30" t="str">
        <f>IF(N23=1,"6,50m",IF(N23=3,"27,00 m",IF(N23=4,"22,00",IF(N23=7,"2:30 min",IF(N23=8,"gekonnt","n. mögl.")))))</f>
        <v>27,00 m</v>
      </c>
      <c r="P23" s="34">
        <v>8</v>
      </c>
      <c r="Q23" s="29" t="str">
        <f>IF(P23=1,"4:10 min",IF(P23=2,"5:20 min",IF(P23=3,"11:00 min",IF(P23=8,"34:00 min",IF(P23=11,"22:00 min",IF(P23=13,"4 km","n. mögl."))))))</f>
        <v>34:00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B24" activeCellId="7" sqref="F6:R6 B13:R22 H23 J23 L23 N23 P23 B24:M26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36</v>
      </c>
      <c r="P12" s="15" t="s">
        <v>8</v>
      </c>
      <c r="Q12" s="21" t="s">
        <v>43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IF(H23=2,"8:30 min","n. mögl.")</f>
        <v>n. mögl.</v>
      </c>
      <c r="J23" s="35">
        <v>2</v>
      </c>
      <c r="K23" s="30" t="str">
        <f>IF(J23=1,"1,10 m",IF(J23=2,"3,50m",IF(J23=3,"n. mögl.",IF(J23=4,"gekonnt",IF(J23=5,"gekonnt","n. mögl.")))))</f>
        <v>3,50m</v>
      </c>
      <c r="L23" s="34">
        <v>8</v>
      </c>
      <c r="M23" s="29" t="str">
        <f>IF(L23=1,"8,8 sec",IF(L23=2,"12,3 sec",IF(L23=7,"1:30 min","n. mögl.")))</f>
        <v>n. mögl.</v>
      </c>
      <c r="N23" s="34">
        <v>3</v>
      </c>
      <c r="O23" s="30" t="str">
        <f>IF(N23=1,"7,50m",IF(N23=3,"36,00 m",IF(N23=4,"28,00 m",IF(N23=5,"25,00 m",IF(N23=7,"2:15 min",IF(N23=8,"gekonnt","n. mögl."))))))</f>
        <v>36,00 m</v>
      </c>
      <c r="P23" s="34">
        <v>13</v>
      </c>
      <c r="Q23" s="29" t="str">
        <f>IF(P23=2,"4:50 min",IF(P23=3,"10:10 min",IF(P23=8,"60:00 min",IF(P23=9,"18:00 min",IF(P23=11,"18:00 min",IF(P23=13,"32:00 min","n. mögl."))))))</f>
        <v>32:00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O15" sqref="O15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39</v>
      </c>
      <c r="P12" s="15" t="s">
        <v>8</v>
      </c>
      <c r="Q12" s="21" t="s">
        <v>44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IF(H23=2,"7:30 min","n. mögl.")</f>
        <v>n. mögl.</v>
      </c>
      <c r="J23" s="35">
        <v>2</v>
      </c>
      <c r="K23" s="30" t="str">
        <f>IF(J23=1,"1,20 m",IF(J23=2,"4,00m",IF(J23=3,"n. mögl.",IF(J23=4,"gekonnt",IF(J23=5,"gekonnt","n. mögl.")))))</f>
        <v>4,00m</v>
      </c>
      <c r="L23" s="34">
        <v>8</v>
      </c>
      <c r="M23" s="29" t="str">
        <f>IF(L23=2,"11,8 sec",IF(L23=3,"15,0 sec",IF(L23=7,"1:24 min","n. mögl.")))</f>
        <v>n. mögl.</v>
      </c>
      <c r="N23" s="34">
        <v>3</v>
      </c>
      <c r="O23" s="30" t="str">
        <f>IF(N23=1,"7,50m",IF(N23=4,"32,00 m",IF(N23=5,"30,00 m",IF(N23=7,"2:05 min",IF(N23=8,"gekonnt","n. mögl.")))))</f>
        <v>n. mögl.</v>
      </c>
      <c r="P23" s="34">
        <v>13</v>
      </c>
      <c r="Q23" s="29" t="str">
        <f>IF(P23=2,"4:30 min",IF(P23=3,"9:30 min",IF(P23=4,"14:50",IF(P23=8,"50:00 min",IF(P23=9,"15:00 min",IF(P23=11,"17:30 min",IF(P23=13,"46:00 min","n. mögl.")))))))</f>
        <v>46:00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45</v>
      </c>
      <c r="P12" s="15" t="s">
        <v>8</v>
      </c>
      <c r="Q12" s="21" t="s">
        <v>46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IF(H23=2,"6:30 min","n. mögl.")</f>
        <v>n. mögl.</v>
      </c>
      <c r="J23" s="35">
        <v>2</v>
      </c>
      <c r="K23" s="30" t="str">
        <f>IF(J23=1,"1,30 m",IF(J23=2,"4,40m",IF(J23=3,"n. mögl.",IF(J23=4,"gekonnt",IF(J23=5,"gekonnt","n. mögl.")))))</f>
        <v>4,40m</v>
      </c>
      <c r="L23" s="34">
        <v>7</v>
      </c>
      <c r="M23" s="29" t="str">
        <f>IF(L23=2,"11,0 sec",IF(L23=3,"14,2 sec",IF(L23=7,"1:20 min","n. mögl.")))</f>
        <v>1:20 min</v>
      </c>
      <c r="N23" s="34">
        <v>3</v>
      </c>
      <c r="O23" s="30" t="str">
        <f>IF(N23=1,"8,00m",IF(N23=4,"38,00 m",IF(N23=5,"35,00 m",IF(N23=7,"1:55 min",IF(N23=8,"gekonnt","n. mögl.")))))</f>
        <v>n. mögl.</v>
      </c>
      <c r="P23" s="34">
        <v>13</v>
      </c>
      <c r="Q23" s="29" t="str">
        <f>IF(P23=2,"4:00 min",IF(P23=3,"9:00 min",IF(P23=4,"14:00",IF(P23=8,"45:00 min",IF(P23=9,"14:00 min",IF(P23=11,"17:00 min",IF(P23=13,"52:00 min","n. mögl.")))))))</f>
        <v>52:00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R18" sqref="R18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48</v>
      </c>
      <c r="P12" s="15" t="s">
        <v>8</v>
      </c>
      <c r="Q12" s="21" t="s">
        <v>47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IF(H23=2,"6:00 min","n. mögl.")</f>
        <v>n. mögl.</v>
      </c>
      <c r="J23" s="35">
        <v>2</v>
      </c>
      <c r="K23" s="30" t="str">
        <f>IF(J23=1,"1,35 m",IF(J23=2,"4,50m",IF(J23=3,"n. mögl.",IF(J23=4,"gekonnt",IF(J23=5,"gekonnt","n. mögl.")))))</f>
        <v>4,50m</v>
      </c>
      <c r="L23" s="34">
        <v>7</v>
      </c>
      <c r="M23" s="29" t="str">
        <f>IF(L23=3,"13,6 sec",IF(L23=4,"1:08 min",IF(L23=5,"3:50 min",IF(L23=7,"1:20 min","n. mögl."))))</f>
        <v>1:20 min</v>
      </c>
      <c r="N23" s="34">
        <v>3</v>
      </c>
      <c r="O23" s="30" t="str">
        <f>IF(N23=1,"8,00m",IF(N23=2,"8,75 m",IF(N23=5,"35,00 m",IF(N23=7,"1:50 min",IF(N23=8,"gekonnt","n. mögl.")))))</f>
        <v>n. mögl.</v>
      </c>
      <c r="P23" s="34">
        <v>13</v>
      </c>
      <c r="Q23" s="29" t="str">
        <f>IF(P23=4,"13:00 min",IF(P23=5,"23:00 min",IF(P23=12,"28:00 min",IF(P23=7,"56:00 min",IF(P23=8,"45:00 min",IF(P23=10,"26:00 min",IF(P23=13,"72:00 min","n. mögl.")))))))</f>
        <v>72:00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T11" sqref="T11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15</v>
      </c>
      <c r="P12" s="15" t="s">
        <v>8</v>
      </c>
      <c r="Q12" s="21" t="s">
        <v>16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3</v>
      </c>
      <c r="I23" s="29" t="str">
        <f>IF(H23=1,"gekonnt","n. mögl.")</f>
        <v>n. mögl.</v>
      </c>
      <c r="J23" s="35">
        <v>1</v>
      </c>
      <c r="K23" s="30" t="str">
        <f>IF(J23=1,"0,70m",IF(J23=2,"2,20m",IF(J23=3,"n. mögl.",IF(J23=4,"gekonnt",IF(J23=5,"gekonnt","n. mögl.")))))</f>
        <v>0,70m</v>
      </c>
      <c r="L23" s="34">
        <v>8</v>
      </c>
      <c r="M23" s="29" t="str">
        <f>IF(L23=1,"10,4 sec",IF(L23=6,"1:05 min","n. mögl."))</f>
        <v>n. mögl.</v>
      </c>
      <c r="N23" s="34">
        <v>1</v>
      </c>
      <c r="O23" s="30" t="str">
        <f>IF(N23=3,"10,00 m",IF(N23=7,"3:10 min","n. mögl."))</f>
        <v>n. mögl.</v>
      </c>
      <c r="P23" s="34">
        <v>1</v>
      </c>
      <c r="Q23" s="29" t="str">
        <f>IF(P23=1,"5:20 min",IF(P23=8,"25:00 min",IF(P23=13,"4 km","n. mögl.")))</f>
        <v>5:20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42</v>
      </c>
      <c r="P12" s="15" t="s">
        <v>8</v>
      </c>
      <c r="Q12" s="21" t="s">
        <v>41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IF(H23=1,"gekonnt","n. mögl.")</f>
        <v>gekonnt</v>
      </c>
      <c r="J23" s="35">
        <v>1</v>
      </c>
      <c r="K23" s="30" t="str">
        <f>IF(J23=1,"0,80m",IF(J23=2,"2,40m",IF(J23=3,"n. mögl.",IF(J23=4,"gekonnt",IF(J23=5,"gekonnt","n. mögl.")))))</f>
        <v>0,80m</v>
      </c>
      <c r="L23" s="34">
        <v>8</v>
      </c>
      <c r="M23" s="29" t="str">
        <f>IF(L23=1,"10,0 sec",IF(L23=6,"1:00 min","n. mögl."))</f>
        <v>n. mögl.</v>
      </c>
      <c r="N23" s="34">
        <v>8</v>
      </c>
      <c r="O23" s="30" t="str">
        <f>IF(N23=3,"13,00 m",IF(N23=7,"2:55 min",IF(N23=4,"11,00 m",IF(N23=8,"gekonnt","n.mögl."))))</f>
        <v>gekonnt</v>
      </c>
      <c r="P23" s="34">
        <v>13</v>
      </c>
      <c r="Q23" s="29" t="str">
        <f>IF(P23=1,"5:00 min",IF(P23=11,"27:00 min",IF(P23=8,"40:00 min",IF(P23=13,"4 km","n. mögl."))))</f>
        <v>4 km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N24" sqref="N24:R26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36</v>
      </c>
      <c r="P12" s="15" t="s">
        <v>8</v>
      </c>
      <c r="Q12" s="21" t="s">
        <v>16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35"/>
      <c r="E23" s="29"/>
      <c r="F23" s="29"/>
      <c r="G23" s="29"/>
      <c r="H23" s="34">
        <v>3</v>
      </c>
      <c r="I23" s="29" t="str">
        <f>IF(H23=1,"gekonnt","n. mögl.")</f>
        <v>n. mögl.</v>
      </c>
      <c r="J23" s="35">
        <v>1</v>
      </c>
      <c r="K23" s="30" t="str">
        <f>IF(J23=1,"0,95m",IF(J23=2,"2,80m",IF(J23=3,"n. mögl.",IF(J23=4,"gekonnt",IF(J23=5,"gekonnt","n. mögl.")))))</f>
        <v>0,95m</v>
      </c>
      <c r="L23" s="34">
        <v>8</v>
      </c>
      <c r="M23" s="29" t="str">
        <f>IF(L23=1,"9,5 sec",IF(L23=2,"13,2 sec",IF(L23=6,"0:54 min","n. mögl.")))</f>
        <v>n. mögl.</v>
      </c>
      <c r="N23" s="34">
        <v>3</v>
      </c>
      <c r="O23" s="30" t="str">
        <f>IF(N23=1,"4,50m",IF(N23=3,"17,00 m",IF(N23=4,"14,00",IF(N23=7,"2:40min",IF(N23=8,"gekonnt","n. mögl.")))))</f>
        <v>17,00 m</v>
      </c>
      <c r="P23" s="34">
        <v>13</v>
      </c>
      <c r="Q23" s="29" t="str">
        <f>IF(P23=1,"4:50 min",IF(P23=3,"13:30 min",IF(P23=8,"34:00 min",IF(P23=11,"22:00 min",IF(P23=13,"4 km","n. mögl.")))))</f>
        <v>4 km</v>
      </c>
      <c r="R23" s="29"/>
    </row>
    <row r="24" spans="1:18" ht="24" customHeight="1">
      <c r="A24" s="17"/>
      <c r="B24" s="65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36</v>
      </c>
      <c r="P12" s="15" t="s">
        <v>8</v>
      </c>
      <c r="Q12" s="21" t="s">
        <v>37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IF(H23=2,"9:30 min","n. mögl.")</f>
        <v>n. mögl.</v>
      </c>
      <c r="J23" s="35">
        <v>2</v>
      </c>
      <c r="K23" s="30" t="str">
        <f>IF(J23=1,"1,00 m",IF(J23=2,"3,10 m",IF(J23=3,"n. mögl.",IF(J23=4,"gekonnt","n. mögl."))))</f>
        <v>3,10 m</v>
      </c>
      <c r="L23" s="34">
        <v>8</v>
      </c>
      <c r="M23" s="29" t="str">
        <f>IF(L23=1,"9,0 sec",IF(L23=2,"12,9 sec",IF(L23=6,"0:52 min","n. mögl.")))</f>
        <v>n. mögl.</v>
      </c>
      <c r="N23" s="34">
        <v>8</v>
      </c>
      <c r="O23" s="30" t="str">
        <f>IF(N23=1,"5,00 m",IF(N23=3,"23,00 m",IF(N23=4,"18,00 m ",IF(N23=5,"20,00 m",IF(N23=7,"2:35 min",IF(N23=8,"gekonnt","n. mögl."))))))</f>
        <v>gekonnt</v>
      </c>
      <c r="P23" s="34">
        <v>13</v>
      </c>
      <c r="Q23" s="29" t="str">
        <f>IF(P23=1,"4:40 min",IF(P23=3,"13:10 min",IF(P23=8,"70:00 min",IF(P23=9,"20:00 min",IF(P23=11,"19:30 min",IF(P23=13,"35:00 min","n. mögl."))))))</f>
        <v>35:00 min</v>
      </c>
      <c r="R23" s="29"/>
    </row>
    <row r="24" spans="1:18" ht="24" customHeight="1">
      <c r="A24" s="17"/>
      <c r="B24" s="65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F25" sqref="F25:M25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36</v>
      </c>
      <c r="P12" s="15" t="s">
        <v>8</v>
      </c>
      <c r="Q12" s="21" t="s">
        <v>38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2</v>
      </c>
      <c r="I23" s="29" t="str">
        <f>IF(H23=2,"8:30 min","n. mögl.")</f>
        <v>8:30 min</v>
      </c>
      <c r="J23" s="35">
        <v>1</v>
      </c>
      <c r="K23" s="30" t="str">
        <f>IF(J23=1,"1,05 m",IF(J23=2,"3,30 m",IF(J23=3,"n. mögl.",IF(J23=4,"gekonnt","n. mögl."))))</f>
        <v>1,05 m</v>
      </c>
      <c r="L23" s="34">
        <v>3</v>
      </c>
      <c r="M23" s="29" t="str">
        <f>IF(L23=2,"12,7 sec",IF(L23=3,"16,5 sec",IF(L23=6,"0:49 min","n. mögl.")))</f>
        <v>16,5 sec</v>
      </c>
      <c r="N23" s="34">
        <v>8</v>
      </c>
      <c r="O23" s="30" t="str">
        <f>IF(N23=1,"5,50 m",IF(N23=3,"28,00 m",IF(N23=4,"21,00 m ",IF(N23=5,"23,00 m",IF(N23=7,"2:25 min",IF(N23=8,"gekonnt","n. mögl."))))))</f>
        <v>gekonnt</v>
      </c>
      <c r="P23" s="34">
        <v>13</v>
      </c>
      <c r="Q23" s="29" t="str">
        <f>IF(P23=1,"4:35 min",IF(P23=3,"12:40 min",IF(P23=4,"19:20 min",IF(P23=8,"65:00 min",IF(P23=9,"19:30 min",IF(P23=11,"17:30 min",IF(P23=13,"32:00 min","n. mögl.")))))))</f>
        <v>32:00 min</v>
      </c>
      <c r="R23" s="29"/>
    </row>
    <row r="24" spans="1:18" ht="24" customHeight="1">
      <c r="A24" s="17"/>
      <c r="B24" s="65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I26" sqref="I26:M26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39</v>
      </c>
      <c r="P12" s="15" t="s">
        <v>8</v>
      </c>
      <c r="Q12" s="21" t="s">
        <v>38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2</v>
      </c>
      <c r="I23" s="29" t="str">
        <f>IF(H23=2,"7:30 min","n. mögl.")</f>
        <v>7:30 min</v>
      </c>
      <c r="J23" s="35">
        <v>2</v>
      </c>
      <c r="K23" s="30" t="str">
        <f>IF(J23=1,"1,10 m",IF(J23=2,"3,50 m",IF(J23=3,"n. mögl.",IF(J23=4,"gekonnt","n. mögl."))))</f>
        <v>3,50 m</v>
      </c>
      <c r="L23" s="34">
        <v>8</v>
      </c>
      <c r="M23" s="29" t="str">
        <f>IF(L23=2,"12,5 sec",IF(L23=3,"16,2 sec",IF(L23=6,"0:47 min","n. mögl.")))</f>
        <v>n. mögl.</v>
      </c>
      <c r="N23" s="34">
        <v>1</v>
      </c>
      <c r="O23" s="30" t="str">
        <f>IF(N23=1,"5,50 m",IF(N23=3,"32,00 m",IF(N23=4,"25,00 m ",IF(N23=5,"25,00 m",IF(N23=7,"2:15 min",IF(N23=8,"gekonnt","n. mögl."))))))</f>
        <v>5,50 m</v>
      </c>
      <c r="P23" s="34">
        <v>4</v>
      </c>
      <c r="Q23" s="29" t="str">
        <f>IF(P23=1,"4:33 min",IF(P23=3,"12:20 min",IF(P23=4,"18:50 min",IF(P23=8,"60:00 min",IF(P23=9,"19:00 min",IF(P23=11,"16:30 min",IF(P23=13,"30:00 min","n. mögl.")))))))</f>
        <v>18:50 min</v>
      </c>
      <c r="R23" s="29"/>
    </row>
    <row r="24" spans="1:18" ht="24" customHeight="1">
      <c r="A24" s="17"/>
      <c r="B24" s="62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A5:E5"/>
    <mergeCell ref="F5:P5"/>
    <mergeCell ref="Q5:R5"/>
    <mergeCell ref="A6:E6"/>
    <mergeCell ref="F6:P6"/>
    <mergeCell ref="Q6:R6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H10:I11"/>
    <mergeCell ref="J10:K11"/>
    <mergeCell ref="L10:M11"/>
    <mergeCell ref="N10:O11"/>
    <mergeCell ref="P10:Q11"/>
    <mergeCell ref="R10:R12"/>
    <mergeCell ref="B24:M24"/>
    <mergeCell ref="N24:R26"/>
    <mergeCell ref="B25:E25"/>
    <mergeCell ref="F25:M25"/>
    <mergeCell ref="B26:H26"/>
    <mergeCell ref="I26:M26"/>
  </mergeCells>
  <printOptions/>
  <pageMargins left="0.3937007874015748" right="0.31496062992125984" top="0" bottom="0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Q6" sqref="Q6:R6"/>
    </sheetView>
  </sheetViews>
  <sheetFormatPr defaultColWidth="11.421875" defaultRowHeight="12.75"/>
  <cols>
    <col min="1" max="1" width="4.00390625" style="0" customWidth="1"/>
    <col min="2" max="2" width="18.421875" style="0" customWidth="1"/>
    <col min="3" max="3" width="16.140625" style="0" customWidth="1"/>
    <col min="4" max="4" width="2.8515625" style="0" customWidth="1"/>
    <col min="5" max="5" width="10.7109375" style="0" customWidth="1"/>
    <col min="6" max="7" width="2.7109375" style="0" customWidth="1"/>
    <col min="8" max="8" width="3.28125" style="0" customWidth="1"/>
    <col min="9" max="9" width="8.7109375" style="0" customWidth="1"/>
    <col min="10" max="10" width="3.28125" style="0" customWidth="1"/>
    <col min="11" max="11" width="8.7109375" style="0" customWidth="1"/>
    <col min="12" max="12" width="3.2812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</cols>
  <sheetData>
    <row r="1" spans="4:8" ht="20.25">
      <c r="D1" s="3" t="s">
        <v>0</v>
      </c>
      <c r="E1" s="3"/>
      <c r="F1" s="3"/>
      <c r="G1" s="3"/>
      <c r="H1" s="3"/>
    </row>
    <row r="2" spans="4:7" ht="12.75">
      <c r="D2" s="2" t="s">
        <v>2</v>
      </c>
      <c r="E2" s="2"/>
      <c r="F2" s="2"/>
      <c r="G2" s="2"/>
    </row>
    <row r="3" spans="3:15" ht="8.25" customHeight="1">
      <c r="C3" s="8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</row>
    <row r="4" spans="1:5" ht="12.75">
      <c r="A4" s="1" t="s">
        <v>1</v>
      </c>
      <c r="E4" s="5" t="s">
        <v>27</v>
      </c>
    </row>
    <row r="5" spans="1:18" ht="13.5" customHeight="1">
      <c r="A5" s="51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2" t="s">
        <v>4</v>
      </c>
      <c r="R5" s="36"/>
    </row>
    <row r="6" spans="1:18" s="11" customFormat="1" ht="18.75" customHeight="1">
      <c r="A6" s="49" t="s">
        <v>30</v>
      </c>
      <c r="B6" s="50"/>
      <c r="C6" s="50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7.2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6"/>
      <c r="R7" s="36"/>
    </row>
    <row r="8" spans="1:18" ht="12.75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37"/>
      <c r="R8" s="38"/>
    </row>
    <row r="9" spans="1:18" ht="12.75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39"/>
      <c r="R9" s="40"/>
    </row>
    <row r="10" spans="1:21" ht="12.75" customHeight="1">
      <c r="A10" s="36"/>
      <c r="B10" s="58" t="s">
        <v>12</v>
      </c>
      <c r="C10" s="58"/>
      <c r="D10" s="45" t="s">
        <v>9</v>
      </c>
      <c r="E10" s="47" t="s">
        <v>5</v>
      </c>
      <c r="F10" s="45" t="s">
        <v>6</v>
      </c>
      <c r="G10" s="45" t="s">
        <v>7</v>
      </c>
      <c r="H10" s="48" t="s">
        <v>31</v>
      </c>
      <c r="I10" s="36"/>
      <c r="J10" s="48" t="s">
        <v>13</v>
      </c>
      <c r="K10" s="59"/>
      <c r="L10" s="60" t="s">
        <v>32</v>
      </c>
      <c r="M10" s="54"/>
      <c r="N10" s="60" t="s">
        <v>33</v>
      </c>
      <c r="O10" s="54"/>
      <c r="P10" s="60" t="s">
        <v>34</v>
      </c>
      <c r="Q10" s="54"/>
      <c r="R10" s="53" t="s">
        <v>17</v>
      </c>
      <c r="T10" s="6"/>
      <c r="U10" s="6"/>
    </row>
    <row r="11" spans="1:18" ht="16.5" customHeight="1">
      <c r="A11" s="36"/>
      <c r="B11" s="58"/>
      <c r="C11" s="58"/>
      <c r="D11" s="46"/>
      <c r="E11" s="47"/>
      <c r="F11" s="46"/>
      <c r="G11" s="46"/>
      <c r="H11" s="36"/>
      <c r="I11" s="36"/>
      <c r="J11" s="59"/>
      <c r="K11" s="59"/>
      <c r="L11" s="54"/>
      <c r="M11" s="54"/>
      <c r="N11" s="54"/>
      <c r="O11" s="54"/>
      <c r="P11" s="54"/>
      <c r="Q11" s="54"/>
      <c r="R11" s="53"/>
    </row>
    <row r="12" spans="1:18" ht="135">
      <c r="A12" s="17"/>
      <c r="B12" s="18" t="s">
        <v>28</v>
      </c>
      <c r="C12" s="18" t="s">
        <v>29</v>
      </c>
      <c r="D12" s="46"/>
      <c r="E12" s="47"/>
      <c r="F12" s="46"/>
      <c r="G12" s="46"/>
      <c r="H12" s="15" t="s">
        <v>8</v>
      </c>
      <c r="I12" s="19" t="s">
        <v>11</v>
      </c>
      <c r="J12" s="15" t="s">
        <v>8</v>
      </c>
      <c r="K12" s="16" t="s">
        <v>10</v>
      </c>
      <c r="L12" s="15" t="s">
        <v>8</v>
      </c>
      <c r="M12" s="20" t="s">
        <v>14</v>
      </c>
      <c r="N12" s="15" t="s">
        <v>8</v>
      </c>
      <c r="O12" s="19" t="s">
        <v>39</v>
      </c>
      <c r="P12" s="15" t="s">
        <v>8</v>
      </c>
      <c r="Q12" s="21" t="s">
        <v>46</v>
      </c>
      <c r="R12" s="53"/>
    </row>
    <row r="13" spans="1:18" s="26" customFormat="1" ht="12.75">
      <c r="A13" s="22">
        <v>1</v>
      </c>
      <c r="B13" s="31"/>
      <c r="C13" s="31"/>
      <c r="D13" s="32"/>
      <c r="E13" s="32"/>
      <c r="F13" s="31"/>
      <c r="G13" s="31"/>
      <c r="H13" s="31"/>
      <c r="I13" s="31"/>
      <c r="J13" s="31">
        <v>2</v>
      </c>
      <c r="K13" s="33"/>
      <c r="L13" s="31"/>
      <c r="M13" s="31"/>
      <c r="N13" s="31"/>
      <c r="O13" s="33"/>
      <c r="P13" s="31"/>
      <c r="Q13" s="31"/>
      <c r="R13" s="31"/>
    </row>
    <row r="14" spans="1:18" s="26" customFormat="1" ht="12.75">
      <c r="A14" s="22">
        <v>2</v>
      </c>
      <c r="B14" s="31"/>
      <c r="C14" s="31"/>
      <c r="D14" s="32"/>
      <c r="E14" s="31"/>
      <c r="F14" s="31"/>
      <c r="G14" s="31"/>
      <c r="H14" s="31"/>
      <c r="I14" s="31"/>
      <c r="J14" s="31"/>
      <c r="K14" s="33"/>
      <c r="L14" s="31"/>
      <c r="M14" s="31"/>
      <c r="N14" s="31"/>
      <c r="O14" s="33"/>
      <c r="P14" s="31"/>
      <c r="Q14" s="31"/>
      <c r="R14" s="31"/>
    </row>
    <row r="15" spans="1:18" s="26" customFormat="1" ht="12.75">
      <c r="A15" s="22">
        <v>3</v>
      </c>
      <c r="B15" s="31"/>
      <c r="C15" s="31"/>
      <c r="D15" s="32"/>
      <c r="E15" s="31"/>
      <c r="F15" s="31"/>
      <c r="G15" s="31"/>
      <c r="H15" s="31"/>
      <c r="I15" s="31"/>
      <c r="J15" s="31"/>
      <c r="K15" s="33"/>
      <c r="L15" s="31"/>
      <c r="M15" s="31"/>
      <c r="N15" s="31"/>
      <c r="O15" s="33"/>
      <c r="P15" s="31"/>
      <c r="Q15" s="31"/>
      <c r="R15" s="31"/>
    </row>
    <row r="16" spans="1:18" s="26" customFormat="1" ht="12.75">
      <c r="A16" s="22">
        <v>4</v>
      </c>
      <c r="B16" s="31"/>
      <c r="C16" s="31"/>
      <c r="D16" s="32"/>
      <c r="E16" s="31"/>
      <c r="F16" s="31"/>
      <c r="G16" s="31"/>
      <c r="H16" s="31"/>
      <c r="I16" s="31"/>
      <c r="J16" s="31"/>
      <c r="K16" s="33"/>
      <c r="L16" s="31"/>
      <c r="M16" s="31"/>
      <c r="N16" s="31"/>
      <c r="O16" s="33"/>
      <c r="P16" s="31"/>
      <c r="Q16" s="31"/>
      <c r="R16" s="31"/>
    </row>
    <row r="17" spans="1:20" s="26" customFormat="1" ht="12.75">
      <c r="A17" s="22">
        <v>5</v>
      </c>
      <c r="B17" s="31"/>
      <c r="C17" s="31"/>
      <c r="D17" s="32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3"/>
      <c r="P17" s="31"/>
      <c r="Q17" s="31"/>
      <c r="R17" s="31"/>
      <c r="T17" s="27"/>
    </row>
    <row r="18" spans="1:20" s="26" customFormat="1" ht="12.75">
      <c r="A18" s="22">
        <v>6</v>
      </c>
      <c r="B18" s="31"/>
      <c r="C18" s="31"/>
      <c r="D18" s="32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3"/>
      <c r="P18" s="31"/>
      <c r="Q18" s="31"/>
      <c r="R18" s="31"/>
      <c r="T18" s="27"/>
    </row>
    <row r="19" spans="1:18" s="26" customFormat="1" ht="12.75">
      <c r="A19" s="22">
        <v>7</v>
      </c>
      <c r="B19" s="31"/>
      <c r="C19" s="31"/>
      <c r="D19" s="32"/>
      <c r="E19" s="31"/>
      <c r="F19" s="31"/>
      <c r="G19" s="31"/>
      <c r="H19" s="31"/>
      <c r="I19" s="31"/>
      <c r="J19" s="31"/>
      <c r="K19" s="33"/>
      <c r="L19" s="31"/>
      <c r="M19" s="31"/>
      <c r="N19" s="31"/>
      <c r="O19" s="33"/>
      <c r="P19" s="31"/>
      <c r="Q19" s="31"/>
      <c r="R19" s="31"/>
    </row>
    <row r="20" spans="1:18" s="26" customFormat="1" ht="12.75">
      <c r="A20" s="22">
        <v>8</v>
      </c>
      <c r="B20" s="31"/>
      <c r="C20" s="31"/>
      <c r="D20" s="32"/>
      <c r="E20" s="31"/>
      <c r="F20" s="31"/>
      <c r="G20" s="31"/>
      <c r="H20" s="31"/>
      <c r="I20" s="31"/>
      <c r="J20" s="31"/>
      <c r="K20" s="33"/>
      <c r="L20" s="31"/>
      <c r="M20" s="31"/>
      <c r="N20" s="31"/>
      <c r="O20" s="33"/>
      <c r="P20" s="31"/>
      <c r="Q20" s="31"/>
      <c r="R20" s="31"/>
    </row>
    <row r="21" spans="1:18" s="26" customFormat="1" ht="12.75">
      <c r="A21" s="22">
        <v>9</v>
      </c>
      <c r="B21" s="31"/>
      <c r="C21" s="31"/>
      <c r="D21" s="32"/>
      <c r="E21" s="31"/>
      <c r="F21" s="31"/>
      <c r="G21" s="31"/>
      <c r="H21" s="31"/>
      <c r="I21" s="31"/>
      <c r="J21" s="31"/>
      <c r="K21" s="33"/>
      <c r="L21" s="31"/>
      <c r="M21" s="31"/>
      <c r="N21" s="31"/>
      <c r="O21" s="33"/>
      <c r="P21" s="31"/>
      <c r="Q21" s="31"/>
      <c r="R21" s="31"/>
    </row>
    <row r="22" spans="1:18" s="26" customFormat="1" ht="12.75">
      <c r="A22" s="22">
        <v>10</v>
      </c>
      <c r="B22" s="31"/>
      <c r="C22" s="31"/>
      <c r="D22" s="32"/>
      <c r="E22" s="31"/>
      <c r="F22" s="31"/>
      <c r="G22" s="31"/>
      <c r="H22" s="31"/>
      <c r="I22" s="31"/>
      <c r="J22" s="31"/>
      <c r="K22" s="33"/>
      <c r="L22" s="31"/>
      <c r="M22" s="31"/>
      <c r="N22" s="31"/>
      <c r="O22" s="33"/>
      <c r="P22" s="31"/>
      <c r="Q22" s="31"/>
      <c r="R22" s="31"/>
    </row>
    <row r="23" spans="1:18" s="26" customFormat="1" ht="12.75">
      <c r="A23" s="22"/>
      <c r="B23" s="28" t="s">
        <v>35</v>
      </c>
      <c r="C23" s="29"/>
      <c r="D23" s="28"/>
      <c r="E23" s="29"/>
      <c r="F23" s="29"/>
      <c r="G23" s="29"/>
      <c r="H23" s="34">
        <v>1</v>
      </c>
      <c r="I23" s="29" t="str">
        <f>IF(H23=2,"7:00 min","n. mögl.")</f>
        <v>n. mögl.</v>
      </c>
      <c r="J23" s="35">
        <v>2</v>
      </c>
      <c r="K23" s="30" t="str">
        <f>IF(J23=1,"1,10 m",IF(J23=2,"3,50m",IF(J23=3,"n. mögl.",IF(J23=4,"gekonnt",IF(J23=5,"gekonnt","n. mögl.")))))</f>
        <v>3,50m</v>
      </c>
      <c r="L23" s="34">
        <v>7</v>
      </c>
      <c r="M23" s="29" t="str">
        <f>IF(L23=2,"12,4 sec",IF(L23=3,"16,0 sec",IF(L23=5,"5:30 min",IF(L23=6,"0:47 min","n. mögl."))))</f>
        <v>n. mögl.</v>
      </c>
      <c r="N23" s="34">
        <v>3</v>
      </c>
      <c r="O23" s="30" t="str">
        <f>IF(N23=1,"6,50m",IF(N23=3,"37,00 m",IF(N23=4,"27,00 m",IF(N23=5,"27,00 m",IF(N23=7,"2:00 min",IF(N23=8,"gekonnt","n. mögl."))))))</f>
        <v>37,00 m</v>
      </c>
      <c r="P23" s="34">
        <v>13</v>
      </c>
      <c r="Q23" s="29" t="str">
        <f>IF(P23=3,"12:00 min",IF(P23=4,"18:30 min",IF(P23=7,"61:00 min",IF(P23=8,"60:00 min",IF(P23=10,"28:00 min",IF(P23=11,"17:00 min",IF(P23=13,"54:00 min","n. mögl.")))))))</f>
        <v>54:00 min</v>
      </c>
      <c r="R23" s="29"/>
    </row>
    <row r="24" spans="1:18" ht="24" customHeight="1">
      <c r="A24" s="17"/>
      <c r="B24" s="65" t="s">
        <v>18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53" t="s">
        <v>23</v>
      </c>
      <c r="O24" s="54"/>
      <c r="P24" s="54"/>
      <c r="Q24" s="54"/>
      <c r="R24" s="54"/>
    </row>
    <row r="25" spans="1:18" s="10" customFormat="1" ht="24.75" customHeight="1">
      <c r="A25" s="23"/>
      <c r="B25" s="63" t="s">
        <v>19</v>
      </c>
      <c r="C25" s="64"/>
      <c r="D25" s="64"/>
      <c r="E25" s="64"/>
      <c r="F25" s="63" t="s">
        <v>20</v>
      </c>
      <c r="G25" s="64"/>
      <c r="H25" s="64"/>
      <c r="I25" s="64"/>
      <c r="J25" s="64"/>
      <c r="K25" s="64"/>
      <c r="L25" s="64"/>
      <c r="M25" s="64"/>
      <c r="N25" s="54"/>
      <c r="O25" s="54"/>
      <c r="P25" s="54"/>
      <c r="Q25" s="54"/>
      <c r="R25" s="54"/>
    </row>
    <row r="26" spans="1:18" s="10" customFormat="1" ht="25.5" customHeight="1">
      <c r="A26" s="23"/>
      <c r="B26" s="63" t="s">
        <v>21</v>
      </c>
      <c r="C26" s="64"/>
      <c r="D26" s="64"/>
      <c r="E26" s="64"/>
      <c r="F26" s="64"/>
      <c r="G26" s="64"/>
      <c r="H26" s="64"/>
      <c r="I26" s="63" t="s">
        <v>22</v>
      </c>
      <c r="J26" s="64"/>
      <c r="K26" s="64"/>
      <c r="L26" s="64"/>
      <c r="M26" s="64"/>
      <c r="N26" s="54"/>
      <c r="O26" s="54"/>
      <c r="P26" s="54"/>
      <c r="Q26" s="54"/>
      <c r="R26" s="54"/>
    </row>
    <row r="27" ht="12.75">
      <c r="N27" s="7"/>
    </row>
  </sheetData>
  <sheetProtection password="E362" sheet="1" objects="1" scenarios="1"/>
  <mergeCells count="28">
    <mergeCell ref="B24:M24"/>
    <mergeCell ref="N24:R26"/>
    <mergeCell ref="B25:E25"/>
    <mergeCell ref="F25:M25"/>
    <mergeCell ref="B26:H26"/>
    <mergeCell ref="I26:M26"/>
    <mergeCell ref="H10:I11"/>
    <mergeCell ref="J10:K11"/>
    <mergeCell ref="L10:M11"/>
    <mergeCell ref="N10:O11"/>
    <mergeCell ref="P10:Q11"/>
    <mergeCell ref="R10:R12"/>
    <mergeCell ref="A7:P7"/>
    <mergeCell ref="Q7:R7"/>
    <mergeCell ref="A8:P8"/>
    <mergeCell ref="Q8:R9"/>
    <mergeCell ref="A10:A11"/>
    <mergeCell ref="B10:C11"/>
    <mergeCell ref="D10:D12"/>
    <mergeCell ref="E10:E12"/>
    <mergeCell ref="F10:F12"/>
    <mergeCell ref="G10:G12"/>
    <mergeCell ref="A5:E5"/>
    <mergeCell ref="F5:P5"/>
    <mergeCell ref="Q5:R5"/>
    <mergeCell ref="A6:E6"/>
    <mergeCell ref="F6:P6"/>
    <mergeCell ref="Q6:R6"/>
  </mergeCells>
  <printOptions/>
  <pageMargins left="0.31496062992125984" right="0.31496062992125984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Wunderlich</cp:lastModifiedBy>
  <cp:lastPrinted>2010-09-02T18:53:57Z</cp:lastPrinted>
  <dcterms:created xsi:type="dcterms:W3CDTF">2010-09-01T14:50:50Z</dcterms:created>
  <dcterms:modified xsi:type="dcterms:W3CDTF">2011-04-12T11:20:27Z</dcterms:modified>
  <cp:category/>
  <cp:version/>
  <cp:contentType/>
  <cp:contentStatus/>
</cp:coreProperties>
</file>